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972F4FCB-F348-4C54-91A1-1883F20C4683}"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<sst xmlns="http://schemas.openxmlformats.org/spreadsheetml/2006/main" count="1745" uniqueCount="1176">
  <si>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</si>
  <si>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</si>
  <si>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</si>
  <si>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</si>
  <si>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</si>
  <si>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</si>
  <si>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</si>
  <si>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</si>
  <si>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</si>
  <si>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</si>
  <si>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</si>
  <si>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</si>
  <si>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</si>
  <si>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</si>
  <si>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</si>
  <si>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</si>
  <si>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</si>
  <si>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</si>
  <si>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</si>
  <si>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</si>
  <si>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</si>
  <si>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</si>
  <si>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</si>
  <si>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</si>
  <si>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</si>
  <si>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</si>
  <si>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</si>
  <si>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</si>
  <si>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</si>
  <si>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</si>
  <si>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</si>
  <si>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</si>
  <si>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</si>
  <si>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</si>
  <si>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</si>
  <si>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</si>
  <si>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</si>
  <si>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</si>
  <si>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</si>
  <si>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</si>
  <si>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</si>
  <si>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</si>
  <si>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</si>
  <si>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</si>
  <si>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</si>
  <si>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</si>
  <si>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</si>
  <si>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</si>
  <si>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</si>
  <si>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</si>
  <si>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</si>
  <si>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</si>
  <si>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</si>
  <si>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</si>
  <si>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</si>
  <si>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</si>
  <si>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</si>
  <si>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</si>
  <si>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</si>
  <si>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</si>
  <si>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</si>
  <si>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</si>
  <si>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</si>
  <si>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</si>
  <si>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</si>
  <si>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</si>
  <si>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</si>
  <si>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</si>
  <si>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</si>
  <si>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</si>
  <si>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</si>
  <si>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</si>
  <si>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</si>
  <si>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</si>
  <si>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</si>
  <si>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</si>
  <si>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</si>
  <si>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</si>
  <si>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</si>
  <si>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</si>
  <si>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</si>
  <si>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</si>
  <si>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</si>
  <si>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</si>
  <si>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</si>
  <si>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</si>
  <si>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</si>
  <si>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</si>
  <si>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</si>
  <si>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</si>
  <si>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</si>
  <si>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</si>
  <si>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</si>
  <si>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</si>
  <si>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</si>
  <si>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</si>
  <si>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</si>
  <si>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</si>
  <si>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</si>
  <si>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</si>
  <si>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</si>
  <si>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</si>
  <si>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</si>
  <si>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</si>
  <si>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</si>
  <si>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</si>
  <si>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</si>
  <si>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</si>
  <si>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</si>
  <si>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</si>
  <si>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</si>
  <si>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</si>
  <si>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</si>
  <si>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</si>
  <si>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</si>
  <si>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</si>
  <si>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</si>
  <si>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</si>
  <si>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</si>
  <si>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</si>
  <si>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</si>
  <si>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</si>
  <si>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</si>
  <si>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</si>
  <si>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</si>
  <si>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</si>
  <si>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</si>
  <si>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</si>
  <si>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</si>
  <si>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</si>
  <si>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</si>
  <si>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</si>
  <si>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</si>
  <si>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</si>
  <si>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</si>
  <si>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</si>
  <si>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</si>
  <si>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</si>
  <si>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</si>
  <si>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</si>
  <si>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</si>
  <si>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</si>
  <si>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</si>
  <si>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</si>
  <si>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</si>
  <si>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</si>
  <si>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</si>
  <si>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</si>
  <si>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</si>
  <si>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</si>
  <si>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</si>
  <si>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</si>
  <si>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</si>
  <si>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</si>
  <si>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</si>
  <si>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</si>
  <si>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</si>
  <si>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</si>
  <si>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</si>
  <si>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</si>
  <si>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</si>
  <si>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</si>
  <si>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</si>
  <si>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</si>
  <si>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</si>
  <si>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</si>
  <si>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</si>
  <si>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</si>
  <si>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</si>
  <si>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</si>
  <si>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</si>
  <si>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</si>
  <si>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</si>
  <si>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</si>
  <si>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</si>
  <si>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</si>
  <si>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</si>
  <si>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</si>
  <si>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</si>
  <si>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</si>
  <si>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</si>
  <si>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</si>
  <si>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</si>
  <si>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</si>
  <si>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</si>
  <si>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</si>
  <si>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</si>
  <si>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</si>
  <si>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</si>
  <si>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</si>
  <si>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</si>
  <si>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</si>
  <si>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</si>
  <si>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</si>
  <si>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</si>
  <si>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</si>
  <si>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</si>
  <si>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</si>
  <si>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</si>
  <si>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</si>
  <si>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</si>
  <si>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</si>
  <si>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</si>
  <si>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</si>
  <si>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</si>
  <si>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</si>
  <si>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</si>
  <si>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</si>
  <si>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</si>
  <si>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</si>
  <si>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</si>
  <si>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</si>
  <si>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</si>
  <si>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</si>
  <si>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</si>
  <si>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</si>
  <si>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</si>
  <si>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</si>
  <si>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</si>
  <si>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</si>
  <si>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</si>
  <si>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</si>
  <si>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</si>
  <si>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</si>
  <si>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</si>
  <si>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</si>
  <si>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</si>
  <si>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</si>
  <si>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</si>
  <si>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</si>
  <si>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</si>
  <si>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</si>
  <si>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</si>
  <si>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</si>
  <si>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</si>
  <si>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</si>
  <si>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</si>
  <si>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</si>
  <si>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</si>
  <si>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</si>
  <si>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</si>
  <si>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</si>
  <si>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</si>
  <si>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</si>
  <si>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</si>
  <si>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</si>
  <si>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</si>
  <si>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</si>
  <si>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</si>
  <si>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</si>
  <si>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</si>
  <si>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</si>
  <si>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</si>
  <si>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</si>
  <si>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</si>
  <si>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</si>
  <si>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</si>
  <si>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</si>
  <si>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</si>
  <si>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</si>
  <si>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</si>
  <si>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</si>
  <si>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</si>
  <si>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</si>
  <si>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</si>
  <si>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</si>
  <si>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</si>
  <si>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</si>
  <si>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</si>
  <si>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</si>
  <si>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</si>
  <si>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</si>
  <si>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</si>
  <si>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</si>
  <si>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</si>
  <si>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</si>
  <si>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</si>
  <si>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</si>
  <si>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</si>
  <si>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</si>
  <si>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</si>
  <si>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</si>
  <si>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</si>
  <si>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</si>
  <si>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</si>
  <si>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</si>
  <si>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</si>
  <si>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</si>
  <si>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</si>
  <si>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</si>
  <si>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</si>
  <si>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</si>
  <si>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</si>
  <si>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</si>
  <si>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</si>
  <si>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</si>
  <si>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</si>
  <si>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</si>
  <si>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</si>
  <si>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</si>
  <si>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</si>
  <si>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</si>
  <si>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</si>
  <si>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</si>
  <si>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</si>
  <si>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</si>
  <si>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</si>
  <si>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</si>
  <si>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</si>
  <si>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</si>
  <si>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</si>
  <si>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</si>
  <si>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</si>
  <si>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</si>
  <si>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</si>
  <si>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</si>
  <si>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</si>
  <si>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</si>
  <si>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</si>
  <si>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</si>
  <si>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</si>
  <si>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</si>
  <si>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</si>
  <si>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</si>
  <si>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</si>
  <si>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</si>
  <si>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</si>
  <si>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</si>
  <si>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</si>
  <si>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</si>
  <si>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</si>
  <si>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</si>
  <si>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</si>
  <si>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</si>
  <si>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</si>
  <si>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</si>
  <si>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</si>
  <si>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</si>
  <si>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</si>
  <si>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</si>
  <si>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</si>
  <si>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</si>
  <si>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</si>
  <si>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</si>
  <si>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</si>
  <si>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</si>
  <si>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</si>
  <si>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</si>
  <si>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</si>
  <si>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</si>
  <si>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</si>
  <si>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</si>
  <si>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</si>
  <si>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</si>
  <si>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</si>
  <si>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</si>
  <si>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</si>
  <si>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</si>
  <si>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</si>
  <si>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</si>
  <si>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</si>
  <si>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</si>
  <si>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</si>
  <si>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</si>
  <si>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</si>
  <si>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</si>
  <si>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</si>
  <si>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</si>
  <si>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</si>
  <si>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</si>
  <si>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</si>
  <si>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</si>
  <si>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</si>
  <si>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</si>
  <si>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</si>
  <si>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</si>
  <si>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</si>
  <si>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</si>
  <si>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</si>
  <si>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</si>
  <si>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</si>
  <si>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</si>
  <si>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</si>
  <si>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</si>
  <si>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</si>
  <si>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</si>
  <si>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</si>
  <si>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</si>
  <si>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</si>
  <si>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</si>
  <si>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</si>
  <si>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</si>
  <si>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</si>
  <si>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</si>
  <si>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</si>
  <si>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</si>
  <si>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</si>
  <si>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</si>
  <si>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</si>
  <si>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</si>
  <si>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</si>
  <si>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</si>
  <si>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</si>
  <si>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</si>
  <si>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</si>
  <si>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</si>
  <si>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</si>
  <si>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</si>
  <si>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</si>
  <si>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</si>
  <si>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</si>
  <si>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</si>
  <si>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</si>
  <si>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</si>
  <si>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</si>
  <si>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</si>
  <si>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</si>
  <si>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</si>
  <si>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</si>
  <si>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</si>
  <si>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</si>
  <si>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</si>
  <si>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</si>
  <si>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</si>
  <si>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</si>
  <si>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</si>
  <si>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</si>
  <si>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</si>
  <si>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</si>
  <si>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</si>
  <si>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</si>
  <si>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</si>
  <si>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</si>
  <si>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</si>
  <si>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</si>
  <si>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</si>
  <si>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</si>
  <si>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</si>
  <si>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</si>
  <si>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</si>
  <si>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</si>
  <si>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</si>
  <si>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</si>
  <si>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</si>
  <si>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</si>
  <si>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</si>
  <si>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</si>
  <si>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</si>
  <si>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</si>
  <si>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</si>
  <si>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</si>
  <si>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</si>
  <si>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</si>
  <si>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</si>
  <si>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</si>
  <si>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</si>
  <si>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</si>
  <si>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</si>
  <si>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</si>
  <si>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</si>
  <si>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</si>
  <si>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</si>
  <si>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</si>
  <si>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</si>
  <si>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</si>
  <si>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</si>
  <si>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</si>
  <si>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</si>
  <si>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</si>
  <si>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</si>
  <si>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</si>
  <si>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</si>
  <si>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</si>
  <si>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</si>
  <si>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</si>
  <si>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</si>
  <si>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</si>
  <si>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</si>
  <si>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</si>
  <si>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</si>
  <si>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</si>
  <si>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</si>
  <si>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</si>
  <si>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</si>
  <si>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</si>
  <si>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</si>
  <si>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</si>
  <si>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</si>
  <si>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</si>
  <si>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</si>
  <si>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</si>
  <si>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</si>
  <si>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</si>
  <si>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</si>
  <si>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</si>
  <si>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</si>
  <si>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</si>
  <si>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</si>
  <si>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</si>
  <si>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</si>
  <si>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</si>
  <si>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</si>
  <si>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</si>
  <si>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</si>
  <si>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</si>
  <si>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</si>
  <si>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</si>
  <si>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</si>
  <si>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</si>
  <si>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</si>
  <si>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</si>
  <si>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</si>
  <si>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</si>
  <si>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</si>
  <si>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</si>
  <si>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</si>
  <si>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</si>
  <si>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</si>
  <si>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</si>
  <si>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</si>
  <si>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</si>
  <si>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</si>
  <si>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</si>
  <si>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</si>
  <si>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</si>
  <si>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</si>
  <si>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</si>
  <si>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</si>
  <si>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</si>
  <si>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</si>
  <si>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</si>
  <si>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</si>
  <si>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</si>
  <si>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</si>
  <si>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</si>
  <si>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</si>
  <si>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</si>
  <si>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</si>
  <si>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</si>
  <si>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</si>
  <si>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</si>
  <si>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</si>
  <si>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</si>
  <si>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</si>
  <si>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</si>
  <si>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</si>
  <si>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</si>
  <si>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</si>
  <si>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</si>
  <si>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</si>
  <si>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</si>
  <si>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</si>
  <si>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</si>
  <si>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</si>
  <si>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</si>
  <si>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</si>
  <si>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</si>
  <si>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</si>
  <si>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</si>
  <si>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</si>
  <si>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</si>
  <si>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</si>
  <si>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</si>
  <si>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</si>
  <si>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</si>
  <si>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</si>
  <si>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</si>
  <si>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</si>
  <si>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</si>
  <si>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</si>
  <si>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</si>
  <si>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</si>
  <si>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</si>
  <si>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</si>
  <si>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</si>
  <si>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</si>
  <si>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</si>
  <si>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</si>
  <si>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</si>
  <si>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</si>
  <si>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</si>
  <si>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</si>
  <si>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</si>
  <si>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</si>
  <si>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</si>
  <si>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</si>
  <si>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</si>
  <si>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</si>
  <si>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</si>
  <si>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</si>
  <si>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</si>
  <si>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</si>
  <si>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</si>
  <si>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</si>
  <si>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</si>
  <si>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</si>
  <si>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</si>
  <si>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</si>
  <si>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</si>
  <si>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</si>
  <si>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</si>
  <si>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</si>
  <si>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</si>
  <si>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</si>
  <si>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</si>
  <si>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</si>
  <si>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</si>
  <si>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</si>
  <si>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</si>
  <si>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</si>
  <si>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</si>
  <si>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</si>
  <si>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</si>
  <si>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</si>
  <si>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</si>
  <si>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</si>
  <si>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</si>
  <si>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</si>
  <si>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</si>
  <si>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</si>
  <si>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</si>
  <si>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</si>
  <si>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</si>
  <si>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</si>
  <si>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</si>
  <si>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</si>
  <si>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</si>
  <si>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</si>
  <si>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</si>
  <si>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</si>
  <si>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</si>
  <si>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</si>
  <si>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</si>
  <si>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</si>
  <si>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</si>
  <si>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</si>
  <si>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</si>
  <si>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</si>
  <si>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</si>
  <si>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</si>
  <si>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</si>
  <si>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</si>
  <si>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</si>
  <si>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</si>
  <si>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</si>
  <si>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</si>
  <si>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</si>
  <si>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</si>
  <si>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</si>
  <si>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</si>
  <si>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</si>
  <si>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</si>
  <si>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</si>
  <si>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</si>
  <si>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</si>
  <si>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</si>
  <si>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</si>
  <si>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</si>
  <si>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</si>
  <si>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</si>
  <si>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</si>
  <si>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</si>
  <si>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</si>
  <si>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</si>
  <si>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</si>
  <si>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</si>
  <si>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</si>
  <si>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</si>
  <si>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</si>
  <si>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</si>
  <si>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</si>
  <si>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</si>
  <si>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</si>
  <si>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</si>
  <si>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</si>
  <si>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</si>
  <si>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</si>
  <si>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</si>
  <si>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</si>
  <si>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</si>
  <si>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</si>
  <si>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</si>
  <si>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</si>
  <si>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</si>
  <si>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</si>
  <si>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</si>
  <si>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</si>
  <si>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</si>
  <si>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</si>
  <si>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</si>
  <si>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</si>
  <si>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</si>
  <si>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</si>
  <si>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</si>
  <si>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</si>
  <si>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</si>
  <si>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</si>
  <si>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</si>
  <si>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</si>
  <si>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</si>
  <si>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</si>
  <si>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</si>
  <si>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</si>
  <si>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</si>
  <si>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</si>
  <si>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</si>
  <si>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</si>
  <si>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</si>
  <si>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</si>
  <si>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</si>
  <si>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</si>
  <si>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</si>
  <si>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</si>
  <si>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</si>
  <si>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</si>
  <si>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</si>
  <si>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</si>
  <si>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</si>
  <si>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</si>
  <si>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</si>
  <si>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</si>
  <si>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</si>
  <si>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</si>
  <si>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</si>
  <si>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</si>
  <si>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</si>
  <si>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</si>
  <si>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</si>
  <si>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</si>
  <si>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</si>
  <si>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</si>
  <si>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</si>
  <si>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</si>
  <si>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</si>
  <si>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</si>
  <si>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</si>
  <si>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</si>
  <si>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</si>
  <si>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</si>
  <si>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</si>
  <si>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</si>
  <si>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</si>
  <si>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</si>
  <si>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</si>
  <si>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</si>
  <si>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</si>
  <si>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</si>
  <si>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</si>
  <si>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</si>
  <si>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</si>
  <si>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</si>
  <si>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</si>
  <si>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</si>
  <si>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</si>
  <si>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</si>
  <si>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</si>
  <si>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</si>
  <si>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</si>
  <si>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</si>
  <si>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</si>
  <si>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</si>
  <si>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</si>
  <si>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</si>
  <si>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</si>
  <si>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</si>
  <si>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</si>
  <si>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</si>
  <si>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</si>
  <si>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</si>
  <si>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</si>
  <si>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</si>
  <si>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</si>
  <si>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</si>
  <si>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</si>
  <si>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</si>
  <si>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</si>
  <si>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</si>
  <si>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</si>
  <si>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</si>
  <si>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</si>
  <si>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</si>
  <si>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</si>
  <si>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</si>
  <si>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</si>
  <si>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</si>
  <si>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</si>
  <si>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</si>
  <si>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</si>
  <si>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</si>
  <si>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</si>
  <si>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</si>
  <si>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</si>
  <si>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</si>
  <si>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</si>
  <si>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</si>
  <si>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</si>
  <si>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</si>
  <si>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</si>
  <si>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</si>
  <si>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</si>
  <si>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</si>
  <si>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</si>
  <si>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</si>
  <si>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</si>
  <si>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</si>
  <si>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</si>
  <si>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</si>
  <si>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</si>
  <si>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</si>
  <si>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</si>
  <si>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</si>
  <si>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</si>
  <si>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</si>
  <si>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</si>
  <si>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</si>
  <si>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</si>
  <si>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</si>
  <si>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</si>
  <si>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</si>
  <si>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</si>
  <si>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</si>
  <si>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</si>
  <si>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</si>
  <si>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</si>
  <si>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</si>
  <si>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</si>
  <si>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</si>
  <si>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</si>
  <si>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</si>
  <si>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</si>
  <si>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</si>
  <si>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</si>
  <si>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</si>
  <si>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</si>
  <si>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</si>
  <si>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</si>
  <si>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</si>
  <si>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</si>
  <si>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</si>
  <si>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</si>
  <si>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</si>
  <si>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</si>
  <si>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</si>
  <si>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</si>
  <si>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</si>
  <si>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</si>
  <si>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</si>
  <si>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</si>
  <si>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</si>
  <si>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</si>
  <si>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</si>
  <si>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</si>
  <si>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</si>
  <si>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</si>
  <si>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</si>
  <si>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</si>
  <si>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</si>
  <si>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</si>
  <si>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</si>
  <si>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</si>
  <si>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</si>
  <si>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</si>
  <si>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</si>
  <si>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</si>
  <si>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</si>
  <si>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</si>
  <si>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</si>
  <si>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</si>
  <si>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</si>
  <si>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</si>
  <si>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</si>
  <si>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</si>
  <si>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</si>
  <si>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</si>
  <si>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</si>
  <si>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</si>
  <si>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</si>
  <si>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</si>
  <si>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</si>
  <si>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</si>
  <si>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</si>
  <si>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</si>
  <si>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</si>
  <si>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</si>
  <si>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</si>
  <si>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</si>
  <si>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</si>
  <si>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</si>
  <si>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</si>
  <si>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</si>
  <si>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</si>
  <si>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</si>
  <si>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</si>
  <si>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</si>
  <si>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</si>
  <si>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</si>
  <si>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</si>
  <si>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</si>
  <si>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</si>
  <si>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</si>
  <si>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</si>
  <si>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</si>
  <si>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</si>
  <si>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</si>
  <si>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</si>
  <si>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</si>
  <si>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</si>
  <si>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</si>
  <si>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</si>
  <si>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</si>
  <si>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</si>
  <si>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</si>
  <si>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</si>
  <si>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</si>
  <si>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</si>
  <si>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</si>
  <si>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</si>
  <si>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</si>
  <si>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</si>
  <si>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</si>
  <si>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</si>
  <si>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</si>
  <si>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</si>
  <si>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</si>
  <si>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</si>
  <si>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</si>
  <si>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</si>
  <si>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</si>
  <si>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</si>
  <si>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</si>
  <si>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</si>
  <si>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</si>
  <si>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</si>
  <si>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</si>
  <si>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</si>
  <si>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</si>
  <si>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</si>
  <si>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</si>
  <si>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</si>
  <si>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</si>
  <si>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</si>
  <si>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</si>
  <si>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</si>
  <si>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</si>
  <si>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</si>
  <si>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</si>
  <si>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</si>
  <si>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</si>
  <si>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</si>
  <si>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</si>
  <si>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</si>
  <si>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</si>
  <si>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</si>
  <si>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</si>
  <si>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</si>
  <si>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</si>
  <si>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</si>
  <si>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</si>
  <si>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</si>
  <si>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</si>
  <si>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</si>
  <si>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</si>
  <si>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</si>
  <si>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</si>
  <si>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</si>
  <si>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</si>
  <si>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</si>
  <si>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</si>
  <si>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</si>
  <si>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</si>
  <si>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</si>
  <si>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</si>
  <si>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</si>
  <si>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</si>
  <si>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</si>
  <si>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</si>
  <si>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</si>
  <si>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</si>
  <si>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</si>
  <si>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</si>
  <si>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</si>
  <si>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</si>
  <si>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</si>
  <si>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</si>
  <si>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</si>
  <si>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</si>
  <si>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</si>
  <si>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</si>
  <si>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</si>
  <si>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</si>
  <si>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</si>
  <si>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</si>
  <si>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</si>
  <si>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</si>
  <si>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</si>
  <si>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</si>
  <si>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</si>
  <si>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</si>
  <si>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</si>
  <si>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</si>
  <si>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</si>
  <si>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</si>
  <si>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</si>
  <si>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</si>
  <si>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</si>
  <si>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</si>
  <si>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</si>
  <si>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</si>
  <si>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</si>
  <si>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</si>
  <si>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</si>
  <si>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</si>
  <si>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</si>
  <si>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</si>
  <si>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</si>
  <si>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</si>
  <si>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</si>
  <si>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</si>
  <si>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</si>
  <si>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</si>
  <si>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</si>
  <si>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</si>
  <si>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</si>
  <si>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</si>
  <si>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</si>
  <si>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</si>
  <si>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</si>
  <si>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</si>
  <si>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</si>
  <si>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</si>
  <si>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</si>
  <si>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</si>
  <si>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</si>
  <si>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</si>
  <si>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</si>
  <si>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</si>
  <si>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</si>
  <si>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</si>
  <si>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</si>
  <si>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</si>
  <si>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</si>
  <si>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</si>
  <si>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</si>
  <si>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</si>
  <si>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</si>
  <si>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</si>
  <si>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</si>
  <si>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</si>
  <si>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</si>
  <si>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</si>
  <si>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</si>
  <si>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</si>
  <si>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</si>
  <si>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</si>
  <si>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</si>
  <si>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</si>
  <si>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</si>
  <si>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</si>
  <si>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</si>
  <si>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</si>
  <si>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</si>
  <si>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</si>
  <si>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</si>
  <si>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</si>
  <si>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</si>
  <si>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</si>
  <si>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</si>
  <si>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</si>
  <si>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</si>
  <si>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</si>
  <si>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</si>
  <si>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</si>
  <si>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</si>
  <si>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</si>
  <si>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</si>
  <si>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</si>
  <si>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</si>
  <si>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</si>
  <si>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</si>
  <si>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</si>
  <si>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</si>
  <si>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</si>
  <si>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</si>
  <si>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</si>
  <si>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</si>
  <si>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</si>
  <si>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</si>
  <si>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</si>
  <si>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</si>
  <si>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</si>
  <si>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</si>
  <si>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</si>
  <si>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</si>
  <si>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</si>
  <si>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</si>
  <si>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</si>
  <si>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</si>
  <si>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</si>
  <si>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</si>
  <si>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</si>
  <si>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</si>
  <si>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</si>
  <si>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</si>
  <si>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</si>
  <si>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</si>
  <si>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</si>
  <si>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</si>
  <si>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</si>
  <si>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</si>
  <si>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</si>
  <si>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</si>
  <si>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</si>
  <si>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</si>
  <si>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</si>
  <si>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</si>
  <si>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</si>
  <si>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</si>
  <si>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</si>
  <si>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</si>
  <si>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</si>
  <si>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</si>
  <si>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</si>
  <si>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</si>
  <si>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</si>
  <si>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</si>
  <si>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</si>
  <si>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</si>
  <si>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</si>
  <si>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</si>
  <si>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</si>
  <si>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</si>
  <si>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</si>
  <si>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</si>
  <si>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</si>
  <si>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</si>
  <si>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</si>
  <si>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</si>
  <si>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</si>
  <si>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</si>
  <si>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</si>
  <si>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</si>
  <si>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</si>
  <si>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</si>
  <si>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</si>
  <si>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</si>
  <si>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</si>
  <si>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</si>
  <si>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</si>
  <si>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</si>
  <si>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</si>
  <si>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</si>
  <si>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</si>
  <si>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</si>
  <si>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</si>
  <si>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</si>
  <si>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</si>
  <si>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</si>
  <si>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</si>
  <si>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</si>
  <si>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</si>
  <si>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</si>
  <si>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</si>
  <si>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</si>
  <si>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</si>
  <si>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</si>
  <si>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</si>
  <si>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</si>
  <si>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</si>
  <si>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</si>
  <si>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</si>
  <si>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</si>
  <si>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</si>
  <si>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</si>
  <si>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</si>
  <si>
    <t>Al menos 30 meses en Dirección de Obra ferroviaria</t>
  </si>
  <si>
    <t>Al menos 15 años de experiencia en obra ferroviaria como Jefe de Unidad de Asistencia Técnica o Jefe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</si>
</sst>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topLeftCell="A17" zoomScale="90" zoomScaleNormal="90" zoomScaleSheetLayoutView="100" workbookViewId="0">
      <selection activeCell="B22" sqref="B22:H22"/>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33" t="s">
        <v>25</v>
      </c>
      <c r="B3" s="134"/>
      <c r="C3" s="134"/>
      <c r="D3" s="134"/>
      <c r="E3" s="134"/>
      <c r="F3" s="134"/>
      <c r="G3" s="134"/>
      <c r="H3" s="134"/>
      <c r="I3" s="134"/>
      <c r="J3" s="134"/>
      <c r="K3" s="150"/>
      <c r="L3" s="151"/>
    </row>
    <row r="4" spans="1:12" s="2" customFormat="1" ht="7.5" customHeight="1">
      <c r="A4" s="21"/>
      <c r="L4" s="22"/>
    </row>
    <row r="5" spans="1:12" s="2" customFormat="1" ht="25.05" customHeight="1">
      <c r="A5" s="124" t="s">
        <v>6</v>
      </c>
      <c r="B5" s="125"/>
      <c r="C5" s="125"/>
      <c r="D5" s="125"/>
      <c r="E5" s="125"/>
      <c r="F5" s="125"/>
      <c r="G5" s="125"/>
      <c r="H5" s="125"/>
      <c r="I5" s="125"/>
      <c r="J5" s="125"/>
      <c r="K5" s="126"/>
      <c r="L5" s="127"/>
    </row>
    <row r="6" spans="1:12" s="2" customFormat="1" ht="43.5" customHeight="1">
      <c r="A6" s="148" t="s">
        <v>7</v>
      </c>
      <c r="B6" s="146"/>
      <c r="C6" s="146"/>
      <c r="D6" s="146" t="s">
        <v>24</v>
      </c>
      <c r="E6" s="146"/>
      <c r="F6" s="3" t="s">
        <v>11</v>
      </c>
      <c r="G6" s="140" t="s">
        <v>8</v>
      </c>
      <c r="H6" s="141"/>
      <c r="I6" s="142"/>
      <c r="J6" s="3" t="s">
        <v>9</v>
      </c>
      <c r="K6" s="146" t="s">
        <v>10</v>
      </c>
      <c r="L6" s="149"/>
    </row>
    <row r="7" spans="1:12" ht="40.049999999999997" customHeight="1">
      <c r="A7" s="163"/>
      <c r="B7" s="147"/>
      <c r="C7" s="147"/>
      <c r="D7" s="147"/>
      <c r="E7" s="147"/>
      <c r="F7" s="16"/>
      <c r="G7" s="143"/>
      <c r="H7" s="144"/>
      <c r="I7" s="145"/>
      <c r="J7" s="16"/>
      <c r="K7" s="164"/>
      <c r="L7" s="165"/>
    </row>
    <row r="8" spans="1:12" s="2" customFormat="1" ht="25.05" customHeight="1">
      <c r="A8" s="124" t="s">
        <v>0</v>
      </c>
      <c r="B8" s="125"/>
      <c r="C8" s="125"/>
      <c r="D8" s="125"/>
      <c r="E8" s="125"/>
      <c r="F8" s="125"/>
      <c r="G8" s="125"/>
      <c r="H8" s="125"/>
      <c r="I8" s="125"/>
      <c r="J8" s="125"/>
      <c r="K8" s="126"/>
      <c r="L8" s="127"/>
    </row>
    <row r="9" spans="1:12" s="2" customFormat="1" ht="43.5" customHeight="1">
      <c r="A9" s="148" t="s">
        <v>5</v>
      </c>
      <c r="B9" s="146"/>
      <c r="C9" s="146"/>
      <c r="D9" s="146" t="s">
        <v>2</v>
      </c>
      <c r="E9" s="146"/>
      <c r="F9" s="146"/>
      <c r="G9" s="146" t="s">
        <v>3</v>
      </c>
      <c r="H9" s="146"/>
      <c r="I9" s="146"/>
      <c r="J9" s="146"/>
      <c r="K9" s="146" t="s">
        <v>4</v>
      </c>
      <c r="L9" s="149"/>
    </row>
    <row r="10" spans="1:12" s="2" customFormat="1" ht="57" customHeight="1">
      <c r="A10" s="171" t="s">
        <v>232</v>
      </c>
      <c r="B10" s="172"/>
      <c r="C10" s="172"/>
      <c r="D10" s="169" t="str">
        <f>VLOOKUP(A10,listado,2,0)</f>
        <v>Experto/a 2</v>
      </c>
      <c r="E10" s="169"/>
      <c r="F10" s="169"/>
      <c r="G10" s="166" t="str">
        <f>VLOOKUP(A10,listado,3,0)</f>
        <v>Director/a de Obra</v>
      </c>
      <c r="H10" s="166"/>
      <c r="I10" s="166"/>
      <c r="J10" s="166"/>
      <c r="K10" s="169" t="str">
        <f>VLOOKUP(A10,listado,4,0)</f>
        <v>Madrid</v>
      </c>
      <c r="L10" s="170"/>
    </row>
    <row r="11" spans="1:12" s="2" customFormat="1" ht="31.8" customHeight="1">
      <c r="A11" s="173" t="s">
        <v>30</v>
      </c>
      <c r="B11" s="174"/>
      <c r="C11" s="174"/>
      <c r="D11" s="174"/>
      <c r="E11" s="174"/>
      <c r="F11" s="174"/>
      <c r="G11" s="174"/>
      <c r="H11" s="174"/>
      <c r="I11" s="174"/>
      <c r="J11" s="174"/>
      <c r="K11" s="174"/>
      <c r="L11" s="175"/>
    </row>
    <row r="12" spans="1:12" s="2" customFormat="1" ht="25.05" customHeight="1">
      <c r="A12" s="124" t="s">
        <v>46</v>
      </c>
      <c r="B12" s="125"/>
      <c r="C12" s="125"/>
      <c r="D12" s="125"/>
      <c r="E12" s="125"/>
      <c r="F12" s="125"/>
      <c r="G12" s="125"/>
      <c r="H12" s="125"/>
      <c r="I12" s="125"/>
      <c r="J12" s="125"/>
      <c r="K12" s="126"/>
      <c r="L12" s="127"/>
    </row>
    <row r="13" spans="1:12" s="2" customFormat="1" ht="117" customHeight="1">
      <c r="A13" s="135" t="str">
        <f>VLOOKUP(A10,listado,5,0)</f>
        <v xml:space="preserve">Master Universitario en Ingeniería Ferroviaria                                                                                                                                                                                                                                                                                                                                                                                                 </v>
      </c>
      <c r="B13" s="136"/>
      <c r="C13" s="136"/>
      <c r="D13" s="136"/>
      <c r="E13" s="136"/>
      <c r="F13" s="136"/>
      <c r="G13" s="136"/>
      <c r="H13" s="136"/>
      <c r="I13" s="136"/>
      <c r="J13" s="136"/>
      <c r="K13" s="136"/>
      <c r="L13" s="137"/>
    </row>
    <row r="14" spans="1:12" s="2" customFormat="1" ht="25.05" customHeight="1">
      <c r="A14" s="124" t="s">
        <v>1</v>
      </c>
      <c r="B14" s="125"/>
      <c r="C14" s="125"/>
      <c r="D14" s="125"/>
      <c r="E14" s="125"/>
      <c r="F14" s="125"/>
      <c r="G14" s="125"/>
      <c r="H14" s="125"/>
      <c r="I14" s="125"/>
      <c r="J14" s="125"/>
      <c r="K14" s="125"/>
      <c r="L14" s="128"/>
    </row>
    <row r="15" spans="1:12" s="2" customFormat="1" ht="19.2" customHeight="1">
      <c r="A15" s="158" t="s">
        <v>56</v>
      </c>
      <c r="B15" s="159"/>
      <c r="C15" s="159"/>
      <c r="D15" s="159"/>
      <c r="E15" s="159"/>
      <c r="F15" s="159"/>
      <c r="G15" s="159"/>
      <c r="H15" s="159"/>
      <c r="I15" s="159"/>
      <c r="J15" s="159"/>
      <c r="K15" s="159"/>
      <c r="L15" s="185"/>
    </row>
    <row r="16" spans="1:12" s="2" customFormat="1" ht="19.2" customHeight="1">
      <c r="A16" s="188" t="s">
        <v>57</v>
      </c>
      <c r="B16" s="189"/>
      <c r="C16" s="190" t="s">
        <v>58</v>
      </c>
      <c r="D16" s="191"/>
      <c r="E16" s="191"/>
      <c r="F16" s="191"/>
      <c r="G16" s="191"/>
      <c r="H16" s="191"/>
      <c r="I16" s="192"/>
      <c r="J16" s="189" t="s">
        <v>59</v>
      </c>
      <c r="K16" s="189"/>
      <c r="L16" s="193"/>
    </row>
    <row r="17" spans="1:12" s="2" customFormat="1" ht="46.8" customHeight="1">
      <c r="A17" s="194"/>
      <c r="B17" s="195"/>
      <c r="C17" s="196"/>
      <c r="D17" s="197"/>
      <c r="E17" s="197"/>
      <c r="F17" s="197"/>
      <c r="G17" s="197"/>
      <c r="H17" s="197"/>
      <c r="I17" s="198"/>
      <c r="J17" s="196"/>
      <c r="K17" s="197"/>
      <c r="L17" s="199"/>
    </row>
    <row r="18" spans="1:12" s="2" customFormat="1" ht="19.2" customHeight="1" thickBot="1">
      <c r="A18" s="167" t="s">
        <v>31</v>
      </c>
      <c r="B18" s="168"/>
      <c r="C18" s="168"/>
      <c r="D18" s="168"/>
      <c r="E18" s="168"/>
      <c r="F18" s="168"/>
      <c r="G18" s="168"/>
      <c r="H18" s="168"/>
      <c r="I18" s="47"/>
      <c r="J18" s="186" t="s">
        <v>35</v>
      </c>
      <c r="K18" s="186"/>
      <c r="L18" s="187"/>
    </row>
    <row r="19" spans="1:12" s="2" customFormat="1" ht="60" customHeight="1" thickBot="1">
      <c r="A19" s="49" t="s">
        <v>37</v>
      </c>
      <c r="B19" s="200" t="str">
        <f>VLOOKUP(A10,listado,6,0)</f>
        <v>Al menos 20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c r="A20" s="49" t="s">
        <v>38</v>
      </c>
      <c r="B20" s="202" t="str">
        <f>VLOOKUP(A10,listado,7,0)</f>
        <v>Al menos 20  años de experiencia global en el sector de la Ingeniería / Consultoría del Transporte y/o Tecnologías de la Información.</v>
      </c>
      <c r="C20" s="203"/>
      <c r="D20" s="203"/>
      <c r="E20" s="203"/>
      <c r="F20" s="203"/>
      <c r="G20" s="203"/>
      <c r="H20" s="203"/>
      <c r="I20" s="62"/>
      <c r="J20" s="186"/>
      <c r="K20" s="186"/>
      <c r="L20" s="187"/>
    </row>
    <row r="21" spans="1:12" s="2" customFormat="1" ht="60" customHeight="1" thickBot="1">
      <c r="A21" s="49" t="s">
        <v>39</v>
      </c>
      <c r="B21" s="200" t="s">
        <v>1175</v>
      </c>
      <c r="C21" s="200"/>
      <c r="D21" s="200"/>
      <c r="E21" s="200"/>
      <c r="F21" s="200"/>
      <c r="G21" s="200"/>
      <c r="H21" s="200"/>
      <c r="I21" s="62"/>
      <c r="J21" s="186"/>
      <c r="K21" s="186"/>
      <c r="L21" s="187"/>
    </row>
    <row r="22" spans="1:12" s="2" customFormat="1" ht="60" customHeight="1" thickBot="1">
      <c r="A22" s="49" t="s">
        <v>40</v>
      </c>
      <c r="B22" s="200" t="s">
        <v>1174</v>
      </c>
      <c r="C22" s="200"/>
      <c r="D22" s="200"/>
      <c r="E22" s="200"/>
      <c r="F22" s="200"/>
      <c r="G22" s="200"/>
      <c r="H22" s="200"/>
      <c r="I22" s="62"/>
      <c r="J22" s="186"/>
      <c r="K22" s="186"/>
      <c r="L22" s="187"/>
    </row>
    <row r="23" spans="1:12" s="2" customFormat="1" ht="19.2" customHeight="1" thickBot="1">
      <c r="A23" s="158" t="s">
        <v>32</v>
      </c>
      <c r="B23" s="159"/>
      <c r="C23" s="159"/>
      <c r="D23" s="159"/>
      <c r="E23" s="159"/>
      <c r="F23" s="159"/>
      <c r="G23" s="159"/>
      <c r="H23" s="159"/>
      <c r="I23" s="50"/>
      <c r="J23" s="186"/>
      <c r="K23" s="186"/>
      <c r="L23" s="187"/>
    </row>
    <row r="24" spans="1:12" s="2" customFormat="1" ht="49.8" customHeight="1" thickBot="1">
      <c r="A24" s="160" t="str">
        <f>VLOOKUP(A10,listado,10,0)</f>
        <v>Máster Universitario en Administración y Dirección de Empresas.</v>
      </c>
      <c r="B24" s="161"/>
      <c r="C24" s="161"/>
      <c r="D24" s="161"/>
      <c r="E24" s="161"/>
      <c r="F24" s="161"/>
      <c r="G24" s="161"/>
      <c r="H24" s="162"/>
      <c r="I24" s="62"/>
      <c r="J24" s="186"/>
      <c r="K24" s="186"/>
      <c r="L24" s="187"/>
    </row>
    <row r="25" spans="1:12" s="2" customFormat="1" ht="49.8" customHeight="1" thickBot="1">
      <c r="A25" s="160">
        <f>VLOOKUP(A10,listado,11,0)</f>
        <v>0</v>
      </c>
      <c r="B25" s="161"/>
      <c r="C25" s="161"/>
      <c r="D25" s="161"/>
      <c r="E25" s="161"/>
      <c r="F25" s="161"/>
      <c r="G25" s="161"/>
      <c r="H25" s="162"/>
      <c r="I25" s="62"/>
      <c r="J25" s="186"/>
      <c r="K25" s="186"/>
      <c r="L25" s="187"/>
    </row>
    <row r="26" spans="1:12" s="2" customFormat="1" ht="49.8" customHeight="1" thickBot="1">
      <c r="A26" s="160">
        <f>VLOOKUP(A10,listado,12,0)</f>
        <v>0</v>
      </c>
      <c r="B26" s="161"/>
      <c r="C26" s="161"/>
      <c r="D26" s="161"/>
      <c r="E26" s="161"/>
      <c r="F26" s="161"/>
      <c r="G26" s="161"/>
      <c r="H26" s="162"/>
      <c r="I26" s="62"/>
      <c r="J26" s="186"/>
      <c r="K26" s="186"/>
      <c r="L26" s="187"/>
    </row>
    <row r="27" spans="1:12" s="2" customFormat="1" ht="49.8" customHeight="1" thickBot="1">
      <c r="A27" s="160">
        <f>VLOOKUP(A10,listado,13,0)</f>
        <v>0</v>
      </c>
      <c r="B27" s="161"/>
      <c r="C27" s="161"/>
      <c r="D27" s="161"/>
      <c r="E27" s="161"/>
      <c r="F27" s="161"/>
      <c r="G27" s="161"/>
      <c r="H27" s="162"/>
      <c r="I27" s="62"/>
      <c r="J27" s="186"/>
      <c r="K27" s="186"/>
      <c r="L27" s="187"/>
    </row>
    <row r="28" spans="1:12" s="2" customFormat="1" ht="49.8" customHeight="1" thickBot="1">
      <c r="A28" s="160">
        <f>VLOOKUP(A10,listado,14,0)</f>
        <v>0</v>
      </c>
      <c r="B28" s="161"/>
      <c r="C28" s="161"/>
      <c r="D28" s="161"/>
      <c r="E28" s="161"/>
      <c r="F28" s="161"/>
      <c r="G28" s="161"/>
      <c r="H28" s="162"/>
      <c r="I28" s="62"/>
      <c r="J28" s="186"/>
      <c r="K28" s="186"/>
      <c r="L28" s="187"/>
    </row>
    <row r="29" spans="1:12" s="2" customFormat="1" ht="49.8" customHeight="1" thickBot="1">
      <c r="A29" s="160">
        <f>VLOOKUP(A10,listado,15,0)</f>
        <v>0</v>
      </c>
      <c r="B29" s="161"/>
      <c r="C29" s="161"/>
      <c r="D29" s="161"/>
      <c r="E29" s="161"/>
      <c r="F29" s="161"/>
      <c r="G29" s="161"/>
      <c r="H29" s="162"/>
      <c r="I29" s="62"/>
      <c r="J29" s="186"/>
      <c r="K29" s="186"/>
      <c r="L29" s="187"/>
    </row>
    <row r="30" spans="1:12" s="2" customFormat="1" ht="19.2" customHeight="1">
      <c r="A30" s="158" t="s">
        <v>33</v>
      </c>
      <c r="B30" s="159"/>
      <c r="C30" s="159"/>
      <c r="D30" s="159"/>
      <c r="E30" s="159"/>
      <c r="F30" s="159"/>
      <c r="G30" s="159"/>
      <c r="H30" s="159"/>
      <c r="I30" s="50"/>
      <c r="J30" s="186"/>
      <c r="K30" s="186"/>
      <c r="L30" s="187"/>
    </row>
    <row r="31" spans="1:12" s="2" customFormat="1" ht="42.6" customHeight="1" thickBot="1">
      <c r="A31" s="155">
        <f>VLOOKUP(A10,listado,16,0)</f>
        <v>0</v>
      </c>
      <c r="B31" s="156"/>
      <c r="C31" s="156"/>
      <c r="D31" s="156"/>
      <c r="E31" s="156"/>
      <c r="F31" s="156"/>
      <c r="G31" s="156"/>
      <c r="H31" s="157"/>
      <c r="I31" s="61"/>
      <c r="J31" s="186"/>
      <c r="K31" s="186"/>
      <c r="L31" s="187"/>
    </row>
    <row r="32" spans="1:12" ht="30.6" customHeight="1">
      <c r="A32" s="138" t="s">
        <v>27</v>
      </c>
      <c r="B32" s="139"/>
      <c r="C32" s="139"/>
      <c r="D32" s="139"/>
      <c r="E32" s="139"/>
      <c r="F32" s="139"/>
      <c r="G32" s="139"/>
      <c r="H32" s="139"/>
      <c r="I32" s="139"/>
      <c r="J32" s="139"/>
      <c r="K32" s="139"/>
      <c r="L32" s="23"/>
    </row>
    <row r="33" spans="1:12" s="2" customFormat="1" ht="110.4" customHeight="1">
      <c r="A33" s="152" t="s">
        <v>1164</v>
      </c>
      <c r="B33" s="153"/>
      <c r="C33" s="153"/>
      <c r="D33" s="153"/>
      <c r="E33" s="153"/>
      <c r="F33" s="153"/>
      <c r="G33" s="153"/>
      <c r="H33" s="153"/>
      <c r="I33" s="153"/>
      <c r="J33" s="153"/>
      <c r="K33" s="153"/>
      <c r="L33" s="154"/>
    </row>
    <row r="34" spans="1:12" s="2" customFormat="1" ht="66.599999999999994" customHeight="1">
      <c r="A34" s="117" t="s">
        <v>36</v>
      </c>
      <c r="B34" s="118"/>
      <c r="C34" s="118"/>
      <c r="D34" s="118"/>
      <c r="E34" s="118"/>
      <c r="F34" s="118"/>
      <c r="G34" s="118"/>
      <c r="H34" s="118"/>
      <c r="I34" s="118"/>
      <c r="J34" s="119"/>
      <c r="K34" s="120"/>
      <c r="L34" s="24">
        <v>5</v>
      </c>
    </row>
    <row r="35" spans="1:12" s="2" customFormat="1" ht="34.950000000000003" customHeight="1">
      <c r="A35" s="25" t="s">
        <v>28</v>
      </c>
      <c r="B35" s="10" t="s">
        <v>29</v>
      </c>
      <c r="C35" s="100" t="s">
        <v>15</v>
      </c>
      <c r="D35" s="101"/>
      <c r="E35" s="100" t="s">
        <v>41</v>
      </c>
      <c r="F35" s="101"/>
      <c r="G35" s="100" t="s">
        <v>42</v>
      </c>
      <c r="H35" s="121"/>
      <c r="I35" s="101"/>
      <c r="J35" s="10" t="s">
        <v>12</v>
      </c>
      <c r="K35" s="10" t="s">
        <v>13</v>
      </c>
      <c r="L35" s="26" t="s">
        <v>14</v>
      </c>
    </row>
    <row r="36" spans="1:12" s="4" customFormat="1" ht="19.95" customHeight="1">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c r="A50" s="114" t="s">
        <v>1171</v>
      </c>
      <c r="B50" s="115"/>
      <c r="C50" s="115"/>
      <c r="D50" s="115"/>
      <c r="E50" s="115"/>
      <c r="F50" s="115"/>
      <c r="G50" s="115"/>
      <c r="H50" s="115"/>
      <c r="I50" s="115"/>
      <c r="J50" s="115"/>
      <c r="K50" s="116"/>
      <c r="L50" s="90">
        <f>MIN(5,ROUND(SUM(L36:L49),4))</f>
        <v>0</v>
      </c>
    </row>
    <row r="51" spans="1:12" s="2" customFormat="1" ht="66.599999999999994" customHeight="1">
      <c r="A51" s="117" t="s">
        <v>43</v>
      </c>
      <c r="B51" s="118"/>
      <c r="C51" s="118"/>
      <c r="D51" s="118"/>
      <c r="E51" s="118"/>
      <c r="F51" s="118"/>
      <c r="G51" s="118"/>
      <c r="H51" s="118"/>
      <c r="I51" s="118"/>
      <c r="J51" s="119"/>
      <c r="K51" s="120"/>
      <c r="L51" s="24">
        <v>10</v>
      </c>
    </row>
    <row r="52" spans="1:12" s="2" customFormat="1" ht="34.950000000000003" customHeight="1">
      <c r="A52" s="25" t="s">
        <v>28</v>
      </c>
      <c r="B52" s="10" t="s">
        <v>29</v>
      </c>
      <c r="C52" s="100" t="s">
        <v>15</v>
      </c>
      <c r="D52" s="101"/>
      <c r="E52" s="100" t="s">
        <v>41</v>
      </c>
      <c r="F52" s="101"/>
      <c r="G52" s="100" t="s">
        <v>42</v>
      </c>
      <c r="H52" s="121"/>
      <c r="I52" s="101"/>
      <c r="J52" s="10" t="s">
        <v>12</v>
      </c>
      <c r="K52" s="10" t="s">
        <v>13</v>
      </c>
      <c r="L52" s="26" t="s">
        <v>14</v>
      </c>
    </row>
    <row r="53" spans="1:12" s="4" customFormat="1" ht="19.95" customHeight="1">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c r="A66" s="27"/>
      <c r="B66" s="15"/>
      <c r="C66" s="111"/>
      <c r="D66" s="112"/>
      <c r="E66" s="122"/>
      <c r="F66" s="123"/>
      <c r="G66" s="113"/>
      <c r="H66" s="113"/>
      <c r="I66" s="113"/>
      <c r="J66" s="11" t="str">
        <f t="shared" si="3"/>
        <v/>
      </c>
      <c r="K66" s="12">
        <f t="shared" si="4"/>
        <v>1.3698630136986301E-3</v>
      </c>
      <c r="L66" s="28" t="str">
        <f t="shared" si="5"/>
        <v/>
      </c>
    </row>
    <row r="67" spans="1:12" s="5" customFormat="1" ht="34.799999999999997" customHeight="1">
      <c r="A67" s="114" t="s">
        <v>16</v>
      </c>
      <c r="B67" s="115"/>
      <c r="C67" s="115"/>
      <c r="D67" s="115"/>
      <c r="E67" s="115"/>
      <c r="F67" s="115"/>
      <c r="G67" s="115"/>
      <c r="H67" s="115"/>
      <c r="I67" s="115"/>
      <c r="J67" s="115"/>
      <c r="K67" s="116"/>
      <c r="L67" s="90">
        <f>MIN(10,ROUND(SUM(L53:L66),4))</f>
        <v>0</v>
      </c>
    </row>
    <row r="68" spans="1:12" s="2" customFormat="1" ht="66.599999999999994" customHeight="1">
      <c r="A68" s="117" t="s">
        <v>44</v>
      </c>
      <c r="B68" s="118"/>
      <c r="C68" s="118"/>
      <c r="D68" s="118"/>
      <c r="E68" s="118"/>
      <c r="F68" s="118"/>
      <c r="G68" s="118"/>
      <c r="H68" s="118"/>
      <c r="I68" s="118"/>
      <c r="J68" s="119"/>
      <c r="K68" s="120"/>
      <c r="L68" s="24">
        <v>10</v>
      </c>
    </row>
    <row r="69" spans="1:12" s="2" customFormat="1" ht="34.950000000000003" customHeight="1">
      <c r="A69" s="25" t="s">
        <v>28</v>
      </c>
      <c r="B69" s="10" t="s">
        <v>29</v>
      </c>
      <c r="C69" s="100" t="s">
        <v>15</v>
      </c>
      <c r="D69" s="101"/>
      <c r="E69" s="100" t="s">
        <v>41</v>
      </c>
      <c r="F69" s="101"/>
      <c r="G69" s="100" t="s">
        <v>42</v>
      </c>
      <c r="H69" s="121"/>
      <c r="I69" s="101"/>
      <c r="J69" s="10" t="s">
        <v>12</v>
      </c>
      <c r="K69" s="10" t="s">
        <v>13</v>
      </c>
      <c r="L69" s="26" t="s">
        <v>14</v>
      </c>
    </row>
    <row r="70" spans="1:12" s="4" customFormat="1" ht="19.95" customHeight="1">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c r="A73" s="27"/>
      <c r="B73" s="15"/>
      <c r="C73" s="111"/>
      <c r="D73" s="112"/>
      <c r="G73" s="113"/>
      <c r="H73" s="113"/>
      <c r="I73" s="113"/>
      <c r="J73" s="11" t="str">
        <f t="shared" si="6"/>
        <v/>
      </c>
      <c r="K73" s="12">
        <f t="shared" si="7"/>
        <v>1.3698630136986301E-3</v>
      </c>
      <c r="L73" s="28" t="str">
        <f t="shared" si="8"/>
        <v/>
      </c>
    </row>
    <row r="74" spans="1:12" s="5" customFormat="1" ht="19.95" customHeight="1">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c r="A84" s="114" t="s">
        <v>16</v>
      </c>
      <c r="B84" s="115"/>
      <c r="C84" s="115"/>
      <c r="D84" s="115"/>
      <c r="E84" s="115"/>
      <c r="F84" s="115"/>
      <c r="G84" s="115"/>
      <c r="H84" s="115"/>
      <c r="I84" s="115"/>
      <c r="J84" s="115"/>
      <c r="K84" s="116"/>
      <c r="L84" s="90">
        <f>MIN(10,ROUND(SUM(L70:L83),4))</f>
        <v>0</v>
      </c>
    </row>
    <row r="85" spans="1:12" s="2" customFormat="1" ht="66.599999999999994" customHeight="1">
      <c r="A85" s="117" t="s">
        <v>45</v>
      </c>
      <c r="B85" s="118"/>
      <c r="C85" s="118"/>
      <c r="D85" s="118"/>
      <c r="E85" s="118"/>
      <c r="F85" s="118"/>
      <c r="G85" s="118"/>
      <c r="H85" s="118"/>
      <c r="I85" s="118"/>
      <c r="J85" s="119"/>
      <c r="K85" s="120"/>
      <c r="L85" s="24">
        <v>10</v>
      </c>
    </row>
    <row r="86" spans="1:12" s="2" customFormat="1" ht="34.950000000000003" customHeight="1">
      <c r="A86" s="25" t="s">
        <v>28</v>
      </c>
      <c r="B86" s="10" t="s">
        <v>29</v>
      </c>
      <c r="C86" s="100" t="s">
        <v>15</v>
      </c>
      <c r="D86" s="101"/>
      <c r="E86" s="100" t="s">
        <v>41</v>
      </c>
      <c r="F86" s="101"/>
      <c r="G86" s="100" t="s">
        <v>42</v>
      </c>
      <c r="H86" s="121"/>
      <c r="I86" s="101"/>
      <c r="J86" s="10" t="s">
        <v>12</v>
      </c>
      <c r="K86" s="10" t="s">
        <v>13</v>
      </c>
      <c r="L86" s="26" t="s">
        <v>14</v>
      </c>
    </row>
    <row r="87" spans="1:12" s="4" customFormat="1" ht="19.95" customHeight="1">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c r="A101" s="114" t="s">
        <v>16</v>
      </c>
      <c r="B101" s="115"/>
      <c r="C101" s="115"/>
      <c r="D101" s="115"/>
      <c r="E101" s="115"/>
      <c r="F101" s="115"/>
      <c r="G101" s="115"/>
      <c r="H101" s="115"/>
      <c r="I101" s="115"/>
      <c r="J101" s="115"/>
      <c r="K101" s="116"/>
      <c r="L101" s="90">
        <f>MIN(10,ROUND(SUM(L87:L100),4))</f>
        <v>0</v>
      </c>
    </row>
    <row r="102" spans="1:12" s="6" customFormat="1" ht="31.8" customHeight="1">
      <c r="A102" s="129" t="s">
        <v>52</v>
      </c>
      <c r="B102" s="130"/>
      <c r="C102" s="130"/>
      <c r="D102" s="130"/>
      <c r="E102" s="130"/>
      <c r="F102" s="130"/>
      <c r="G102" s="131"/>
      <c r="H102" s="131"/>
      <c r="I102" s="131"/>
      <c r="J102" s="130"/>
      <c r="K102" s="132"/>
      <c r="L102" s="29">
        <v>5</v>
      </c>
    </row>
    <row r="103" spans="1:12" s="2" customFormat="1" ht="52.5" customHeight="1">
      <c r="A103" s="25" t="s">
        <v>47</v>
      </c>
      <c r="B103" s="102" t="s">
        <v>48</v>
      </c>
      <c r="C103" s="103"/>
      <c r="D103" s="103"/>
      <c r="E103" s="103"/>
      <c r="F103" s="103"/>
      <c r="G103" s="104"/>
      <c r="H103" s="100" t="s">
        <v>49</v>
      </c>
      <c r="I103" s="101"/>
      <c r="J103" s="51" t="s">
        <v>50</v>
      </c>
      <c r="K103" s="10" t="s">
        <v>51</v>
      </c>
      <c r="L103" s="26" t="s">
        <v>14</v>
      </c>
    </row>
    <row r="104" spans="1:12" s="6" customFormat="1" ht="19.95" customHeight="1">
      <c r="A104" s="105" t="s">
        <v>53</v>
      </c>
      <c r="B104" s="106"/>
      <c r="C104" s="106"/>
      <c r="D104" s="106"/>
      <c r="E104" s="106"/>
      <c r="F104" s="106"/>
      <c r="G104" s="106"/>
      <c r="H104" s="106"/>
      <c r="I104" s="106"/>
      <c r="J104" s="106"/>
      <c r="K104" s="106"/>
      <c r="L104" s="107"/>
    </row>
    <row r="105" spans="1:12" s="4" customFormat="1" ht="40.049999999999997" customHeight="1">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c r="A107" s="94" t="s">
        <v>1172</v>
      </c>
      <c r="B107" s="95"/>
      <c r="C107" s="95"/>
      <c r="D107" s="95"/>
      <c r="E107" s="95"/>
      <c r="F107" s="95"/>
      <c r="G107" s="95"/>
      <c r="H107" s="95"/>
      <c r="I107" s="95"/>
      <c r="J107" s="95"/>
      <c r="K107" s="96"/>
      <c r="L107" s="89">
        <f>MIN(2,(SUM(L105:L106)))</f>
        <v>0</v>
      </c>
    </row>
    <row r="108" spans="1:12" s="6" customFormat="1" ht="40.049999999999997" customHeight="1">
      <c r="A108" s="108" t="s">
        <v>55</v>
      </c>
      <c r="B108" s="109"/>
      <c r="C108" s="109"/>
      <c r="D108" s="109"/>
      <c r="E108" s="109"/>
      <c r="F108" s="109"/>
      <c r="G108" s="109"/>
      <c r="H108" s="109"/>
      <c r="I108" s="109"/>
      <c r="J108" s="109"/>
      <c r="K108" s="109"/>
      <c r="L108" s="110"/>
    </row>
    <row r="109" spans="1:12" s="5" customFormat="1" ht="40.049999999999997" customHeight="1">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c r="A111" s="30"/>
      <c r="B111" s="97"/>
      <c r="C111" s="98"/>
      <c r="D111" s="98"/>
      <c r="E111" s="98"/>
      <c r="F111" s="98"/>
      <c r="G111" s="99"/>
      <c r="H111" s="92"/>
      <c r="I111" s="93"/>
      <c r="J111" s="91"/>
      <c r="K111" s="53">
        <v>0.5</v>
      </c>
      <c r="L111" s="56" t="str">
        <f>IF(COUNTBLANK(A111:J111)&gt;6,"Faltan datos",0.5)</f>
        <v>Faltan datos</v>
      </c>
    </row>
    <row r="112" spans="1:12" s="5" customFormat="1" ht="34.799999999999997" customHeight="1">
      <c r="A112" s="94" t="s">
        <v>1173</v>
      </c>
      <c r="B112" s="95"/>
      <c r="C112" s="95"/>
      <c r="D112" s="95"/>
      <c r="E112" s="95"/>
      <c r="F112" s="95"/>
      <c r="G112" s="95"/>
      <c r="H112" s="95"/>
      <c r="I112" s="95"/>
      <c r="J112" s="95"/>
      <c r="K112" s="96"/>
      <c r="L112" s="88">
        <f>MIN(1.5,(SUM(L109:L111)))</f>
        <v>0</v>
      </c>
    </row>
    <row r="113" spans="1:12" s="6" customFormat="1" ht="19.95" customHeight="1">
      <c r="A113" s="108" t="s">
        <v>54</v>
      </c>
      <c r="B113" s="109"/>
      <c r="C113" s="109"/>
      <c r="D113" s="109"/>
      <c r="E113" s="109"/>
      <c r="F113" s="109"/>
      <c r="G113" s="109"/>
      <c r="H113" s="109"/>
      <c r="I113" s="109"/>
      <c r="J113" s="109"/>
      <c r="K113" s="109"/>
      <c r="L113" s="110"/>
    </row>
    <row r="114" spans="1:12" s="5" customFormat="1" ht="40.049999999999997" customHeight="1">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c r="A116" s="30"/>
      <c r="B116" s="97"/>
      <c r="C116" s="98"/>
      <c r="D116" s="98"/>
      <c r="E116" s="98"/>
      <c r="F116" s="98"/>
      <c r="G116" s="99"/>
      <c r="H116" s="92"/>
      <c r="I116" s="93"/>
      <c r="J116" s="91"/>
      <c r="K116" s="52">
        <v>0.25</v>
      </c>
      <c r="L116" s="55" t="str">
        <f t="shared" si="13"/>
        <v>Faltan datos</v>
      </c>
    </row>
    <row r="117" spans="1:12" s="5" customFormat="1" ht="40.049999999999997" customHeight="1">
      <c r="A117" s="30"/>
      <c r="B117" s="97"/>
      <c r="C117" s="98"/>
      <c r="D117" s="98"/>
      <c r="E117" s="98"/>
      <c r="F117" s="98"/>
      <c r="G117" s="99"/>
      <c r="H117" s="92"/>
      <c r="I117" s="93"/>
      <c r="J117" s="91"/>
      <c r="K117" s="52">
        <v>0.25</v>
      </c>
      <c r="L117" s="55" t="str">
        <f t="shared" si="13"/>
        <v>Faltan datos</v>
      </c>
    </row>
    <row r="118" spans="1:12" s="5" customFormat="1" ht="40.049999999999997" customHeight="1">
      <c r="A118" s="30"/>
      <c r="B118" s="97"/>
      <c r="C118" s="98"/>
      <c r="D118" s="98"/>
      <c r="E118" s="98"/>
      <c r="F118" s="98"/>
      <c r="G118" s="99"/>
      <c r="H118" s="92"/>
      <c r="I118" s="93"/>
      <c r="J118" s="91"/>
      <c r="K118" s="52">
        <v>0.25</v>
      </c>
      <c r="L118" s="55" t="str">
        <f t="shared" si="13"/>
        <v>Faltan datos</v>
      </c>
    </row>
    <row r="119" spans="1:12" s="5" customFormat="1" ht="40.049999999999997" customHeight="1">
      <c r="A119" s="30"/>
      <c r="B119" s="97"/>
      <c r="C119" s="98"/>
      <c r="D119" s="98"/>
      <c r="E119" s="98"/>
      <c r="F119" s="98"/>
      <c r="G119" s="99"/>
      <c r="H119" s="92"/>
      <c r="I119" s="93"/>
      <c r="J119" s="91"/>
      <c r="K119" s="52">
        <v>0.25</v>
      </c>
      <c r="L119" s="55" t="str">
        <f t="shared" si="13"/>
        <v>Faltan datos</v>
      </c>
    </row>
    <row r="120" spans="1:12" s="5" customFormat="1" ht="34.799999999999997" customHeight="1">
      <c r="A120" s="177" t="s">
        <v>1173</v>
      </c>
      <c r="B120" s="178"/>
      <c r="C120" s="178"/>
      <c r="D120" s="178"/>
      <c r="E120" s="178"/>
      <c r="F120" s="178"/>
      <c r="G120" s="178"/>
      <c r="H120" s="178"/>
      <c r="I120" s="178"/>
      <c r="J120" s="178"/>
      <c r="K120" s="178"/>
      <c r="L120" s="86">
        <f>MIN(1.5,(SUM(L114:L119)))</f>
        <v>0</v>
      </c>
    </row>
    <row r="121" spans="1:12" s="6" customFormat="1" ht="44.25" customHeight="1">
      <c r="A121" s="177" t="s">
        <v>26</v>
      </c>
      <c r="B121" s="178"/>
      <c r="C121" s="178"/>
      <c r="D121" s="178"/>
      <c r="E121" s="178"/>
      <c r="F121" s="178"/>
      <c r="G121" s="178"/>
      <c r="H121" s="178"/>
      <c r="I121" s="178"/>
      <c r="J121" s="178"/>
      <c r="K121" s="17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83" t="s">
        <v>17</v>
      </c>
      <c r="B123" s="184"/>
      <c r="C123" s="181"/>
      <c r="D123" s="181"/>
      <c r="E123" s="181"/>
      <c r="F123" s="181"/>
      <c r="G123" s="33" t="s">
        <v>18</v>
      </c>
      <c r="H123" s="46"/>
      <c r="I123" s="17"/>
      <c r="J123" s="17"/>
      <c r="K123" s="17"/>
      <c r="L123" s="60"/>
    </row>
    <row r="124" spans="1:12" s="6" customFormat="1" ht="17.399999999999999" customHeight="1">
      <c r="A124" s="34"/>
      <c r="B124" s="179"/>
      <c r="C124" s="179"/>
      <c r="D124" s="179"/>
      <c r="E124" s="179"/>
      <c r="F124" s="179"/>
      <c r="G124" s="179"/>
      <c r="H124" s="179"/>
      <c r="I124" s="179"/>
      <c r="J124" s="179"/>
      <c r="K124" s="179"/>
      <c r="L124" s="60"/>
    </row>
    <row r="125" spans="1:12" s="8" customFormat="1" ht="117.6" customHeight="1">
      <c r="A125" s="32"/>
      <c r="B125" s="180" t="s">
        <v>1170</v>
      </c>
      <c r="C125" s="180"/>
      <c r="D125" s="180"/>
      <c r="E125" s="180"/>
      <c r="F125" s="180"/>
      <c r="G125" s="180"/>
      <c r="H125" s="180"/>
      <c r="I125" s="180"/>
      <c r="J125" s="180"/>
      <c r="K125" s="180"/>
      <c r="L125" s="60"/>
    </row>
    <row r="126" spans="1:12" s="6" customFormat="1" ht="7.95" customHeight="1">
      <c r="A126" s="32"/>
      <c r="B126" s="35"/>
      <c r="C126" s="35"/>
      <c r="D126" s="35"/>
      <c r="E126" s="35"/>
      <c r="F126" s="35"/>
      <c r="G126" s="35"/>
    </row>
    <row r="127" spans="1:12" s="6" customFormat="1" ht="15.6">
      <c r="A127" s="32"/>
      <c r="B127" s="35"/>
      <c r="C127" s="36" t="s">
        <v>19</v>
      </c>
      <c r="D127" s="182"/>
      <c r="E127" s="18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76"/>
      <c r="F132" s="176"/>
      <c r="G132" s="17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rUgmVx0ciayHKhQf/M3qXdENXNU9fJ34bqwUnmKP1NhApYgapYPxQ4CJ7/wHHj3zNMNFMywW0c2Y7dyW7C2LuA==" saltValue="j08XvJDUxBhfbL9OeKVkgg=="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2024-04-29T08:57:17Z</dcterms:modified>
</cp:coreProperties>
</file>